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cow-my.sharepoint.com/personal/mahmed_ohcow_on_ca/Documents/Microsoft Copilot Chat Files/"/>
    </mc:Choice>
  </mc:AlternateContent>
  <xr:revisionPtr revIDLastSave="955" documentId="8_{FDB8468D-3619-49A9-9AF4-E7400909AD45}" xr6:coauthVersionLast="47" xr6:coauthVersionMax="47" xr10:uidLastSave="{84D4EDBA-DB43-4EAA-899A-AD8E55490706}"/>
  <bookViews>
    <workbookView xWindow="-120" yWindow="-120" windowWidth="29040" windowHeight="15720" xr2:uid="{957E391C-0248-4D10-9E1E-ADA312E1473E}"/>
  </bookViews>
  <sheets>
    <sheet name="Calculator" sheetId="3" r:id="rId1"/>
    <sheet name="62.1-2025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3" l="1"/>
  <c r="E40" i="3"/>
  <c r="C16" i="3"/>
  <c r="C17" i="3" s="1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26" i="3"/>
  <c r="C27" i="3"/>
  <c r="C28" i="3"/>
  <c r="G28" i="3" s="1"/>
  <c r="C29" i="3"/>
  <c r="C30" i="3"/>
  <c r="C31" i="3"/>
  <c r="C32" i="3"/>
  <c r="G32" i="3" s="1"/>
  <c r="C33" i="3"/>
  <c r="C34" i="3"/>
  <c r="C35" i="3"/>
  <c r="C36" i="3"/>
  <c r="C37" i="3"/>
  <c r="C38" i="3"/>
  <c r="C39" i="3"/>
  <c r="C26" i="3"/>
  <c r="C13" i="3"/>
  <c r="C12" i="3"/>
  <c r="G29" i="3" l="1"/>
  <c r="G27" i="3"/>
  <c r="G36" i="3"/>
  <c r="G33" i="3"/>
  <c r="G37" i="3"/>
  <c r="G38" i="3"/>
  <c r="G34" i="3"/>
  <c r="G35" i="3"/>
  <c r="G30" i="3"/>
  <c r="G39" i="3"/>
  <c r="C40" i="3"/>
  <c r="G31" i="3"/>
  <c r="D40" i="3"/>
  <c r="G26" i="3"/>
  <c r="C18" i="3"/>
  <c r="C19" i="3" s="1"/>
  <c r="G40" i="3" l="1"/>
  <c r="C20" i="3"/>
  <c r="C21" i="3"/>
  <c r="H29" i="3" l="1"/>
  <c r="H33" i="3"/>
  <c r="H37" i="3"/>
  <c r="H27" i="3"/>
  <c r="H30" i="3"/>
  <c r="H34" i="3"/>
  <c r="H38" i="3"/>
  <c r="H26" i="3"/>
  <c r="H31" i="3"/>
  <c r="H35" i="3"/>
  <c r="H39" i="3"/>
  <c r="H32" i="3"/>
  <c r="H36" i="3"/>
  <c r="H28" i="3"/>
  <c r="H40" i="3" l="1"/>
</calcChain>
</file>

<file path=xl/sharedStrings.xml><?xml version="1.0" encoding="utf-8"?>
<sst xmlns="http://schemas.openxmlformats.org/spreadsheetml/2006/main" count="84" uniqueCount="67">
  <si>
    <t>Number of occupants</t>
  </si>
  <si>
    <t>Fresh Air Ventilation Calculator</t>
  </si>
  <si>
    <t>Based on ASHRAE 62.1 2025</t>
  </si>
  <si>
    <t>Area parameters Input</t>
  </si>
  <si>
    <t>Length (ft)</t>
  </si>
  <si>
    <t>Width (ft)</t>
  </si>
  <si>
    <t>Room height (ft)</t>
  </si>
  <si>
    <t>OR enter area dimension:</t>
  </si>
  <si>
    <t>Area Type</t>
  </si>
  <si>
    <t>Required Outdoor Air per square foot (CMF)</t>
  </si>
  <si>
    <t>Required Outdoor Air per person (CFM)</t>
  </si>
  <si>
    <t>Floor Area (Sq ft )</t>
  </si>
  <si>
    <t>Room 1</t>
  </si>
  <si>
    <t>Room 2</t>
  </si>
  <si>
    <t>Room 3</t>
  </si>
  <si>
    <t>Room 4</t>
  </si>
  <si>
    <t>Room 5</t>
  </si>
  <si>
    <t>Room 6</t>
  </si>
  <si>
    <t>Room 7</t>
  </si>
  <si>
    <t>Room 8</t>
  </si>
  <si>
    <t>Room 9</t>
  </si>
  <si>
    <t>Room 10</t>
  </si>
  <si>
    <t>Room 11</t>
  </si>
  <si>
    <t>Room 12</t>
  </si>
  <si>
    <t>Room 13</t>
  </si>
  <si>
    <t>Room 14</t>
  </si>
  <si>
    <t>Required OA/person</t>
  </si>
  <si>
    <t>Required OA/Sq ft</t>
  </si>
  <si>
    <t>Area (Sq ft)</t>
  </si>
  <si>
    <t>Occupants</t>
  </si>
  <si>
    <t>Required CFM</t>
  </si>
  <si>
    <t>Total</t>
  </si>
  <si>
    <t>Required fresh air for different areas</t>
  </si>
  <si>
    <t>Air Changes Per Hour (ACH)</t>
  </si>
  <si>
    <t>Vbz = Rp × Pz + Ra × Az</t>
  </si>
  <si>
    <t>Where</t>
  </si>
  <si>
    <t xml:space="preserve">Rp = flow rate of outdoor air required per person </t>
  </si>
  <si>
    <t xml:space="preserve">The amount of fresh air in the breathing zone is calculated by the following formula given in ASHRAE 62.1 2025                                                                 </t>
  </si>
  <si>
    <t>Pz = zone population, the number of people in the ventilation zone during use</t>
  </si>
  <si>
    <t>Ra = flow rate of outdoor air required per unit area</t>
  </si>
  <si>
    <t>Az = zone floor area, the net occupiable floor area of the ventilation zone, ft2</t>
  </si>
  <si>
    <t>Area</t>
  </si>
  <si>
    <t>Cfm/person</t>
  </si>
  <si>
    <t>Cfm/ft2</t>
  </si>
  <si>
    <t>Classrooms (ages 5 to 8)</t>
  </si>
  <si>
    <t>Classrooms (age 9+)</t>
  </si>
  <si>
    <t>Corridors (ages 5+)</t>
  </si>
  <si>
    <t>Lecture hall (fixed seats)</t>
  </si>
  <si>
    <t>Break rooms</t>
  </si>
  <si>
    <t>Conference/meeting</t>
  </si>
  <si>
    <t>Occupiable storage rooms for dry materials</t>
  </si>
  <si>
    <t>Reception areas</t>
  </si>
  <si>
    <t>Courtrooms</t>
  </si>
  <si>
    <t>Office space</t>
  </si>
  <si>
    <t>Main entry lobbies (office building)</t>
  </si>
  <si>
    <t>Libraries</t>
  </si>
  <si>
    <t>Required Total Air supply (Based on 20% Outdoor Air supply)</t>
  </si>
  <si>
    <t xml:space="preserve">Required Fresh Air (Outdoor Air) supply (CFM) </t>
  </si>
  <si>
    <t>Floor Volume (CFM)</t>
  </si>
  <si>
    <t>ACH Outdoor Air</t>
  </si>
  <si>
    <t>% of total CFM</t>
  </si>
  <si>
    <t xml:space="preserve"> </t>
  </si>
  <si>
    <t xml:space="preserve">  </t>
  </si>
  <si>
    <t xml:space="preserve">   </t>
  </si>
  <si>
    <t>Output</t>
  </si>
  <si>
    <t xml:space="preserve"> Fresh Air Ventilation Calculation for individual areas</t>
  </si>
  <si>
    <t>Area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</si>
</sst>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2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/>
      <right/>
      <top/>
      <bottom style="thick">
        <color theme="3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3"/>
      </left>
      <right/>
      <top style="thick">
        <color theme="3"/>
      </top>
      <bottom style="thick">
        <color theme="3"/>
      </bottom>
      <diagonal/>
    </border>
    <border>
      <left/>
      <right/>
      <top style="thick">
        <color theme="3"/>
      </top>
      <bottom style="thick">
        <color theme="3"/>
      </bottom>
      <diagonal/>
    </border>
    <border>
      <left/>
      <right style="thick">
        <color theme="3"/>
      </right>
      <top style="thick">
        <color theme="3"/>
      </top>
      <bottom style="thick">
        <color theme="3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3"/>
      </left>
      <right/>
      <top/>
      <bottom style="thick">
        <color theme="3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wrapText="1"/>
    </xf>
    <xf numFmtId="0" fontId="9" fillId="0" borderId="0" xfId="0" applyFont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0" fillId="5" borderId="3" xfId="0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8" fillId="5" borderId="21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center" wrapText="1"/>
    </xf>
    <xf numFmtId="0" fontId="0" fillId="5" borderId="0" xfId="0" applyFill="1" applyAlignment="1">
      <alignment horizontal="center" wrapText="1"/>
    </xf>
    <xf numFmtId="0" fontId="8" fillId="5" borderId="21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7" xfId="0" applyBorder="1" applyProtection="1">
      <protection locked="0"/>
    </xf>
    <xf numFmtId="0" fontId="0" fillId="0" borderId="16" xfId="0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3" fillId="0" borderId="13" xfId="0" applyFont="1" applyBorder="1" applyProtection="1"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20" xfId="0" applyFont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4" borderId="13" xfId="0" applyFon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5" fillId="4" borderId="10" xfId="0" applyFont="1" applyFill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4" borderId="10" xfId="0" applyFont="1" applyFill="1" applyBorder="1" applyAlignment="1">
      <alignment horizontal="center"/>
    </xf>
    <xf numFmtId="10" fontId="5" fillId="0" borderId="6" xfId="0" applyNumberFormat="1" applyFont="1" applyBorder="1" applyAlignment="1">
      <alignment horizontal="center"/>
    </xf>
    <xf numFmtId="10" fontId="5" fillId="0" borderId="8" xfId="0" applyNumberFormat="1" applyFont="1" applyBorder="1" applyAlignment="1">
      <alignment horizontal="center"/>
    </xf>
    <xf numFmtId="9" fontId="5" fillId="4" borderId="11" xfId="0" applyNumberFormat="1" applyFont="1" applyFill="1" applyBorder="1"/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 applyProtection="1">
      <alignment horizontal="center"/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 applyAlignment="1" applyProtection="1">
      <alignment horizontal="left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Protection="1">
      <protection locked="0"/>
    </xf>
    <xf numFmtId="0" fontId="3" fillId="3" borderId="8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6" xfId="0" applyFont="1" applyFill="1" applyBorder="1" applyProtection="1">
      <protection locked="0"/>
    </xf>
    <xf numFmtId="0" fontId="6" fillId="4" borderId="14" xfId="0" applyFont="1" applyFill="1" applyBorder="1" applyAlignment="1" applyProtection="1">
      <alignment horizontal="center"/>
      <protection locked="0"/>
    </xf>
    <xf numFmtId="0" fontId="6" fillId="4" borderId="15" xfId="0" applyFont="1" applyFill="1" applyBorder="1" applyAlignment="1" applyProtection="1">
      <alignment horizontal="center"/>
      <protection locked="0"/>
    </xf>
    <xf numFmtId="0" fontId="6" fillId="4" borderId="16" xfId="0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Protection="1">
      <protection locked="0"/>
    </xf>
    <xf numFmtId="0" fontId="6" fillId="3" borderId="8" xfId="0" applyFon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1" fillId="5" borderId="17" xfId="0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ck">
          <color theme="3"/>
        </right>
        <top/>
        <bottom/>
        <vertical/>
        <horizontal/>
      </border>
    </dxf>
    <dxf>
      <border outline="0">
        <left style="thick">
          <color theme="3"/>
        </left>
        <right style="thick">
          <color theme="3"/>
        </right>
        <top style="thick">
          <color theme="3"/>
        </top>
        <bottom style="thick">
          <color theme="3"/>
        </bottom>
      </border>
    </dxf>
    <dxf>
      <border outline="0">
        <bottom style="thick">
          <color theme="3"/>
        </bottom>
      </border>
    </dxf>
    <dxf>
      <fill>
        <patternFill patternType="solid">
          <fgColor indexed="64"/>
          <bgColor theme="7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3E800E-2492-4C7C-B6AC-0FD07D979B01}" name="Table1" displayName="Table1" ref="A10:F23" totalsRowShown="0" headerRowDxfId="5" headerRowBorderDxfId="4" tableBorderDxfId="3">
  <tableColumns count="6">
    <tableColumn id="1" xr3:uid="{F5703479-8243-414B-BEB2-A8827ACB7D5D}" name="Area" dataDxfId="2"/>
    <tableColumn id="2" xr3:uid="{39DC19B8-D79D-4A0D-AFAE-2C37691588B0}" name="Cfm/person" dataDxfId="1"/>
    <tableColumn id="3" xr3:uid="{373FC03A-5665-4AB4-A290-72AF3F40D5D4}" name="Cfm/ft2" dataDxfId="0"/>
    <tableColumn id="4" xr3:uid="{7CC0A4BB-83C9-41D2-9997-CEA552559FEE}" name=" "/>
    <tableColumn id="5" xr3:uid="{60405EE4-5AB3-417C-ADE4-606053503609}" name="  "/>
    <tableColumn id="6" xr3:uid="{890308BA-94D9-49BA-9D1F-FC9B20985CC8}" name="  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D278-08C6-4616-A872-98EFA35F269A}">
  <sheetPr>
    <pageSetUpPr fitToPage="1"/>
  </sheetPr>
  <dimension ref="A1:R41"/>
  <sheetViews>
    <sheetView showGridLines="0" tabSelected="1" zoomScale="78" zoomScaleNormal="78" workbookViewId="0">
      <selection activeCell="J33" sqref="J33"/>
    </sheetView>
  </sheetViews>
  <sheetFormatPr defaultRowHeight="15" x14ac:dyDescent="0.25"/>
  <cols>
    <col min="1" max="1" width="47.28515625" style="19" customWidth="1"/>
    <col min="2" max="2" width="41.42578125" style="19" customWidth="1"/>
    <col min="3" max="3" width="24" style="19" customWidth="1"/>
    <col min="4" max="4" width="21.85546875" style="19" customWidth="1"/>
    <col min="5" max="5" width="14" style="19" customWidth="1"/>
    <col min="6" max="6" width="13.28515625" style="19" customWidth="1"/>
    <col min="7" max="7" width="17.85546875" style="19" customWidth="1"/>
    <col min="8" max="8" width="17.7109375" style="19" customWidth="1"/>
    <col min="9" max="9" width="14.28515625" style="19" bestFit="1" customWidth="1"/>
    <col min="10" max="10" width="12.140625" style="19" customWidth="1"/>
    <col min="11" max="11" width="15.85546875" style="19" customWidth="1"/>
    <col min="12" max="12" width="15.5703125" style="19" customWidth="1"/>
    <col min="13" max="13" width="14.28515625" style="19" customWidth="1"/>
    <col min="14" max="15" width="9.140625" style="19"/>
    <col min="16" max="16" width="18.42578125" style="19" customWidth="1"/>
    <col min="17" max="17" width="16.28515625" style="19" customWidth="1"/>
    <col min="18" max="18" width="15.85546875" style="19" customWidth="1"/>
    <col min="19" max="16384" width="9.140625" style="19"/>
  </cols>
  <sheetData>
    <row r="1" spans="1:18" ht="27" thickTop="1" x14ac:dyDescent="0.4">
      <c r="A1" s="52" t="s">
        <v>1</v>
      </c>
      <c r="B1" s="53"/>
      <c r="C1" s="53"/>
      <c r="D1" s="53"/>
      <c r="E1" s="53"/>
      <c r="F1" s="53"/>
      <c r="G1" s="53"/>
      <c r="H1" s="54"/>
      <c r="I1" s="18"/>
      <c r="J1" s="18"/>
      <c r="K1" s="18"/>
      <c r="P1" s="20"/>
      <c r="Q1" s="20"/>
      <c r="R1" s="20"/>
    </row>
    <row r="2" spans="1:18" ht="19.5" thickBot="1" x14ac:dyDescent="0.35">
      <c r="A2" s="55" t="s">
        <v>2</v>
      </c>
      <c r="B2" s="56"/>
      <c r="C2" s="56"/>
      <c r="D2" s="56"/>
      <c r="E2" s="56"/>
      <c r="F2" s="56"/>
      <c r="G2" s="56"/>
      <c r="H2" s="57"/>
      <c r="I2" s="18"/>
      <c r="J2" s="18"/>
      <c r="K2" s="18"/>
    </row>
    <row r="3" spans="1:18" ht="16.5" thickTop="1" thickBot="1" x14ac:dyDescent="0.3">
      <c r="A3" s="21"/>
      <c r="H3" s="22"/>
    </row>
    <row r="4" spans="1:18" ht="20.25" thickTop="1" thickBot="1" x14ac:dyDescent="0.35">
      <c r="A4" s="58" t="s">
        <v>3</v>
      </c>
      <c r="B4" s="59"/>
      <c r="C4" s="59"/>
      <c r="D4" s="59"/>
      <c r="E4" s="59"/>
      <c r="F4" s="59"/>
      <c r="G4" s="59"/>
      <c r="H4" s="60"/>
      <c r="I4" s="18"/>
      <c r="J4" s="18"/>
      <c r="K4" s="18"/>
    </row>
    <row r="5" spans="1:18" ht="19.5" thickTop="1" x14ac:dyDescent="0.3">
      <c r="A5" s="63" t="s">
        <v>8</v>
      </c>
      <c r="B5" s="64"/>
      <c r="C5" s="23" t="s">
        <v>53</v>
      </c>
      <c r="D5" s="24"/>
      <c r="E5" s="18"/>
      <c r="F5" s="18"/>
      <c r="G5" s="18"/>
      <c r="H5" s="25"/>
    </row>
    <row r="6" spans="1:18" ht="18.75" x14ac:dyDescent="0.3">
      <c r="A6" s="65" t="s">
        <v>0</v>
      </c>
      <c r="B6" s="66"/>
      <c r="C6" s="26">
        <v>20</v>
      </c>
      <c r="D6" s="18"/>
      <c r="E6" s="18"/>
      <c r="F6" s="18"/>
      <c r="G6" s="18"/>
      <c r="H6" s="27"/>
    </row>
    <row r="7" spans="1:18" ht="18.75" x14ac:dyDescent="0.3">
      <c r="A7" s="65" t="s">
        <v>11</v>
      </c>
      <c r="B7" s="66"/>
      <c r="C7" s="26">
        <v>3000</v>
      </c>
      <c r="D7" s="18"/>
      <c r="E7" s="18"/>
      <c r="F7" s="18"/>
      <c r="G7" s="18"/>
      <c r="H7" s="27"/>
    </row>
    <row r="8" spans="1:18" ht="18.75" x14ac:dyDescent="0.3">
      <c r="A8" s="65" t="s">
        <v>7</v>
      </c>
      <c r="B8" s="66"/>
      <c r="C8" s="26"/>
      <c r="D8" s="18"/>
      <c r="E8" s="18"/>
      <c r="F8" s="18"/>
      <c r="G8" s="18"/>
      <c r="H8" s="27"/>
    </row>
    <row r="9" spans="1:18" ht="18.75" x14ac:dyDescent="0.3">
      <c r="A9" s="67" t="s">
        <v>4</v>
      </c>
      <c r="B9" s="68"/>
      <c r="C9" s="26"/>
      <c r="D9" s="18"/>
      <c r="E9" s="18"/>
      <c r="F9" s="18"/>
      <c r="G9" s="18"/>
      <c r="H9" s="27"/>
    </row>
    <row r="10" spans="1:18" ht="18.75" x14ac:dyDescent="0.3">
      <c r="A10" s="67" t="s">
        <v>5</v>
      </c>
      <c r="B10" s="68"/>
      <c r="C10" s="26"/>
      <c r="D10" s="18"/>
      <c r="E10" s="18"/>
      <c r="F10" s="18"/>
      <c r="G10" s="18"/>
      <c r="H10" s="27"/>
    </row>
    <row r="11" spans="1:18" ht="18.75" x14ac:dyDescent="0.3">
      <c r="A11" s="69" t="s">
        <v>6</v>
      </c>
      <c r="B11" s="70"/>
      <c r="C11" s="26">
        <v>9</v>
      </c>
      <c r="D11" s="18"/>
      <c r="E11" s="18"/>
      <c r="F11" s="18"/>
      <c r="G11" s="18"/>
      <c r="H11" s="27"/>
    </row>
    <row r="12" spans="1:18" ht="18.75" x14ac:dyDescent="0.3">
      <c r="A12" s="69" t="s">
        <v>10</v>
      </c>
      <c r="B12" s="70"/>
      <c r="C12" s="43">
        <f>_xlfn.XLOOKUP(C5,Table1[Area],Table1[Cfm/person])</f>
        <v>5</v>
      </c>
      <c r="D12" s="18"/>
      <c r="E12" s="18"/>
      <c r="F12" s="18"/>
      <c r="G12" s="18"/>
      <c r="H12" s="27"/>
    </row>
    <row r="13" spans="1:18" ht="18.75" x14ac:dyDescent="0.3">
      <c r="A13" s="69" t="s">
        <v>9</v>
      </c>
      <c r="B13" s="70"/>
      <c r="C13" s="43">
        <f>_xlfn.XLOOKUP(C5,Table1[Area],Table1[Cfm/ft2])</f>
        <v>0.06</v>
      </c>
      <c r="D13" s="18"/>
      <c r="E13" s="18"/>
      <c r="F13" s="18"/>
      <c r="G13" s="18"/>
      <c r="H13" s="27"/>
    </row>
    <row r="14" spans="1:18" ht="15.75" thickBot="1" x14ac:dyDescent="0.3">
      <c r="A14" s="71"/>
      <c r="B14" s="72"/>
      <c r="C14" s="61"/>
      <c r="D14" s="62"/>
      <c r="H14" s="29"/>
    </row>
    <row r="15" spans="1:18" ht="20.25" thickTop="1" thickBot="1" x14ac:dyDescent="0.35">
      <c r="A15" s="58" t="s">
        <v>64</v>
      </c>
      <c r="B15" s="59"/>
      <c r="C15" s="59"/>
      <c r="D15" s="59"/>
      <c r="E15" s="59"/>
      <c r="F15" s="59"/>
      <c r="G15" s="59"/>
      <c r="H15" s="60"/>
      <c r="I15" s="18"/>
      <c r="J15" s="18"/>
      <c r="K15" s="18"/>
    </row>
    <row r="16" spans="1:18" ht="19.5" thickTop="1" x14ac:dyDescent="0.3">
      <c r="A16" s="73" t="s">
        <v>11</v>
      </c>
      <c r="B16" s="74"/>
      <c r="C16" s="44">
        <f>IF(C7,C7,C9*C10)</f>
        <v>3000</v>
      </c>
      <c r="D16" s="30"/>
      <c r="H16" s="31"/>
    </row>
    <row r="17" spans="1:11" ht="18.75" x14ac:dyDescent="0.3">
      <c r="A17" s="69" t="s">
        <v>58</v>
      </c>
      <c r="B17" s="70"/>
      <c r="C17" s="43">
        <f>C16*C11</f>
        <v>27000</v>
      </c>
      <c r="H17" s="32"/>
    </row>
    <row r="18" spans="1:11" ht="18.75" x14ac:dyDescent="0.3">
      <c r="A18" s="78" t="s">
        <v>57</v>
      </c>
      <c r="B18" s="79"/>
      <c r="C18" s="45">
        <f>C6*C12+C16*C13</f>
        <v>280</v>
      </c>
      <c r="H18" s="32"/>
    </row>
    <row r="19" spans="1:11" ht="18.75" x14ac:dyDescent="0.3">
      <c r="A19" s="78" t="s">
        <v>56</v>
      </c>
      <c r="B19" s="79"/>
      <c r="C19" s="45">
        <f>C18/0.2</f>
        <v>1400</v>
      </c>
      <c r="H19" s="32"/>
    </row>
    <row r="20" spans="1:11" ht="18.75" x14ac:dyDescent="0.3">
      <c r="A20" s="78" t="s">
        <v>33</v>
      </c>
      <c r="B20" s="79"/>
      <c r="C20" s="45">
        <f>C19*60/C17</f>
        <v>3.1111111111111112</v>
      </c>
      <c r="H20" s="32"/>
    </row>
    <row r="21" spans="1:11" ht="18.75" x14ac:dyDescent="0.3">
      <c r="A21" s="78" t="s">
        <v>59</v>
      </c>
      <c r="B21" s="79"/>
      <c r="C21" s="46">
        <f>C18*60/C17</f>
        <v>0.62222222222222223</v>
      </c>
      <c r="H21" s="32"/>
    </row>
    <row r="22" spans="1:11" ht="15.75" x14ac:dyDescent="0.25">
      <c r="A22" s="80"/>
      <c r="B22" s="81"/>
      <c r="C22" s="26"/>
      <c r="H22" s="32"/>
    </row>
    <row r="23" spans="1:11" ht="16.5" thickBot="1" x14ac:dyDescent="0.3">
      <c r="A23" s="71"/>
      <c r="B23" s="72"/>
      <c r="C23" s="33"/>
      <c r="D23" s="28"/>
      <c r="H23" s="29"/>
    </row>
    <row r="24" spans="1:11" ht="20.25" thickTop="1" thickBot="1" x14ac:dyDescent="0.35">
      <c r="A24" s="75" t="s">
        <v>65</v>
      </c>
      <c r="B24" s="76"/>
      <c r="C24" s="76"/>
      <c r="D24" s="76"/>
      <c r="E24" s="76"/>
      <c r="F24" s="76"/>
      <c r="G24" s="76"/>
      <c r="H24" s="77"/>
      <c r="I24" s="18"/>
      <c r="J24" s="18"/>
      <c r="K24" s="18"/>
    </row>
    <row r="25" spans="1:11" ht="20.25" thickTop="1" thickBot="1" x14ac:dyDescent="0.35">
      <c r="A25" s="34" t="s">
        <v>66</v>
      </c>
      <c r="B25" s="35" t="s">
        <v>8</v>
      </c>
      <c r="C25" s="35" t="s">
        <v>26</v>
      </c>
      <c r="D25" s="34" t="s">
        <v>27</v>
      </c>
      <c r="E25" s="34" t="s">
        <v>28</v>
      </c>
      <c r="F25" s="34" t="s">
        <v>29</v>
      </c>
      <c r="G25" s="34" t="s">
        <v>30</v>
      </c>
      <c r="H25" s="36" t="s">
        <v>60</v>
      </c>
      <c r="I25" s="20"/>
      <c r="J25" s="20"/>
      <c r="K25" s="20"/>
    </row>
    <row r="26" spans="1:11" ht="19.5" thickTop="1" x14ac:dyDescent="0.3">
      <c r="A26" s="37" t="s">
        <v>12</v>
      </c>
      <c r="B26" s="38" t="s">
        <v>53</v>
      </c>
      <c r="C26" s="47">
        <f>_xlfn.XLOOKUP(B26,Table1[Area],Table1[Cfm/person])</f>
        <v>5</v>
      </c>
      <c r="D26" s="47">
        <f>_xlfn.XLOOKUP(B26,Table1[Area],Table1[Cfm/ft2])</f>
        <v>0.06</v>
      </c>
      <c r="E26" s="39">
        <v>100</v>
      </c>
      <c r="F26" s="39">
        <v>2</v>
      </c>
      <c r="G26" s="47">
        <f>C26*F26+D26*E26</f>
        <v>16</v>
      </c>
      <c r="H26" s="49">
        <f>G26/$G$40</f>
        <v>2.4165533907264763E-2</v>
      </c>
      <c r="I26" s="20"/>
      <c r="J26" s="20"/>
      <c r="K26" s="20"/>
    </row>
    <row r="27" spans="1:11" ht="18.75" x14ac:dyDescent="0.3">
      <c r="A27" s="37" t="s">
        <v>13</v>
      </c>
      <c r="B27" s="38" t="s">
        <v>48</v>
      </c>
      <c r="C27" s="47">
        <f>_xlfn.XLOOKUP(B27,Table1[Area],Table1[Cfm/person])</f>
        <v>5</v>
      </c>
      <c r="D27" s="47">
        <f>_xlfn.XLOOKUP(B27,Table1[Area],Table1[Cfm/ft2])</f>
        <v>0.06</v>
      </c>
      <c r="E27" s="39">
        <v>50</v>
      </c>
      <c r="F27" s="39">
        <v>3</v>
      </c>
      <c r="G27" s="47">
        <f t="shared" ref="G27:G39" si="0">C27*F27+D27*E27</f>
        <v>18</v>
      </c>
      <c r="H27" s="50">
        <f>G27/$G$40</f>
        <v>2.7186225645672857E-2</v>
      </c>
    </row>
    <row r="28" spans="1:11" ht="18.75" x14ac:dyDescent="0.3">
      <c r="A28" s="37" t="s">
        <v>14</v>
      </c>
      <c r="B28" s="38" t="s">
        <v>44</v>
      </c>
      <c r="C28" s="47">
        <f>_xlfn.XLOOKUP(B28,Table1[Area],Table1[Cfm/person])</f>
        <v>10</v>
      </c>
      <c r="D28" s="47">
        <f>_xlfn.XLOOKUP(B28,Table1[Area],Table1[Cfm/ft2])</f>
        <v>0.12</v>
      </c>
      <c r="E28" s="39">
        <v>200</v>
      </c>
      <c r="F28" s="39">
        <v>10</v>
      </c>
      <c r="G28" s="47">
        <f t="shared" si="0"/>
        <v>124</v>
      </c>
      <c r="H28" s="50">
        <f>G28/$G$40</f>
        <v>0.18728288778130192</v>
      </c>
    </row>
    <row r="29" spans="1:11" ht="18.75" x14ac:dyDescent="0.3">
      <c r="A29" s="37" t="s">
        <v>15</v>
      </c>
      <c r="B29" s="38" t="s">
        <v>45</v>
      </c>
      <c r="C29" s="47">
        <f>_xlfn.XLOOKUP(B29,Table1[Area],Table1[Cfm/person])</f>
        <v>10</v>
      </c>
      <c r="D29" s="47">
        <f>_xlfn.XLOOKUP(B29,Table1[Area],Table1[Cfm/ft2])</f>
        <v>0.12</v>
      </c>
      <c r="E29" s="39">
        <v>200</v>
      </c>
      <c r="F29" s="39">
        <v>10</v>
      </c>
      <c r="G29" s="47">
        <f t="shared" si="0"/>
        <v>124</v>
      </c>
      <c r="H29" s="50">
        <f t="shared" ref="H29:H39" si="1">G29/$G$40</f>
        <v>0.18728288778130192</v>
      </c>
    </row>
    <row r="30" spans="1:11" ht="18.75" x14ac:dyDescent="0.3">
      <c r="A30" s="37" t="s">
        <v>16</v>
      </c>
      <c r="B30" s="38" t="s">
        <v>49</v>
      </c>
      <c r="C30" s="47">
        <f>_xlfn.XLOOKUP(B30,Table1[Area],Table1[Cfm/person])</f>
        <v>5</v>
      </c>
      <c r="D30" s="47">
        <f>_xlfn.XLOOKUP(B30,Table1[Area],Table1[Cfm/ft2])</f>
        <v>0.06</v>
      </c>
      <c r="E30" s="39">
        <v>200</v>
      </c>
      <c r="F30" s="39">
        <v>20</v>
      </c>
      <c r="G30" s="47">
        <f t="shared" si="0"/>
        <v>112</v>
      </c>
      <c r="H30" s="50">
        <f t="shared" si="1"/>
        <v>0.16915873735085335</v>
      </c>
    </row>
    <row r="31" spans="1:11" ht="18.75" x14ac:dyDescent="0.3">
      <c r="A31" s="37" t="s">
        <v>17</v>
      </c>
      <c r="B31" s="38" t="s">
        <v>47</v>
      </c>
      <c r="C31" s="47">
        <f>_xlfn.XLOOKUP(B31,Table1[Area],Table1[Cfm/person])</f>
        <v>7.5</v>
      </c>
      <c r="D31" s="47">
        <f>_xlfn.XLOOKUP(B31,Table1[Area],Table1[Cfm/ft2])</f>
        <v>1.6E-2</v>
      </c>
      <c r="E31" s="39">
        <v>600</v>
      </c>
      <c r="F31" s="39">
        <v>30</v>
      </c>
      <c r="G31" s="47">
        <f t="shared" si="0"/>
        <v>234.6</v>
      </c>
      <c r="H31" s="50">
        <f t="shared" si="1"/>
        <v>0.35432714091526957</v>
      </c>
    </row>
    <row r="32" spans="1:11" ht="18.75" x14ac:dyDescent="0.3">
      <c r="A32" s="37" t="s">
        <v>18</v>
      </c>
      <c r="B32" s="38" t="s">
        <v>54</v>
      </c>
      <c r="C32" s="47">
        <f>_xlfn.XLOOKUP(B32,Table1[Area],Table1[Cfm/person])</f>
        <v>5</v>
      </c>
      <c r="D32" s="47">
        <f>_xlfn.XLOOKUP(B32,Table1[Area],Table1[Cfm/ft2])</f>
        <v>0.06</v>
      </c>
      <c r="E32" s="39">
        <v>100</v>
      </c>
      <c r="F32" s="39">
        <v>1</v>
      </c>
      <c r="G32" s="47">
        <f t="shared" si="0"/>
        <v>11</v>
      </c>
      <c r="H32" s="50">
        <f t="shared" si="1"/>
        <v>1.6613804561244526E-2</v>
      </c>
    </row>
    <row r="33" spans="1:8" ht="18.75" x14ac:dyDescent="0.3">
      <c r="A33" s="37" t="s">
        <v>19</v>
      </c>
      <c r="B33" s="38" t="s">
        <v>50</v>
      </c>
      <c r="C33" s="47">
        <f>_xlfn.XLOOKUP(B33,Table1[Area],Table1[Cfm/person])</f>
        <v>5</v>
      </c>
      <c r="D33" s="47">
        <f>_xlfn.XLOOKUP(B33,Table1[Area],Table1[Cfm/ft2])</f>
        <v>0.06</v>
      </c>
      <c r="E33" s="39">
        <v>25</v>
      </c>
      <c r="F33" s="39">
        <v>1</v>
      </c>
      <c r="G33" s="47">
        <f t="shared" si="0"/>
        <v>6.5</v>
      </c>
      <c r="H33" s="50">
        <f t="shared" si="1"/>
        <v>9.81724814982631E-3</v>
      </c>
    </row>
    <row r="34" spans="1:8" ht="18.75" x14ac:dyDescent="0.3">
      <c r="A34" s="37" t="s">
        <v>20</v>
      </c>
      <c r="B34" s="38" t="s">
        <v>51</v>
      </c>
      <c r="C34" s="47">
        <f>_xlfn.XLOOKUP(B34,Table1[Area],Table1[Cfm/person])</f>
        <v>5</v>
      </c>
      <c r="D34" s="47">
        <f>_xlfn.XLOOKUP(B34,Table1[Area],Table1[Cfm/ft2])</f>
        <v>0.06</v>
      </c>
      <c r="E34" s="39">
        <v>100</v>
      </c>
      <c r="F34" s="39">
        <v>2</v>
      </c>
      <c r="G34" s="47">
        <f t="shared" si="0"/>
        <v>16</v>
      </c>
      <c r="H34" s="50">
        <f t="shared" si="1"/>
        <v>2.4165533907264763E-2</v>
      </c>
    </row>
    <row r="35" spans="1:8" ht="18.75" x14ac:dyDescent="0.3">
      <c r="A35" s="37" t="s">
        <v>21</v>
      </c>
      <c r="B35" s="38" t="s">
        <v>53</v>
      </c>
      <c r="C35" s="47">
        <f>_xlfn.XLOOKUP(B35,Table1[Area],Table1[Cfm/person])</f>
        <v>5</v>
      </c>
      <c r="D35" s="47">
        <f>_xlfn.XLOOKUP(B35,Table1[Area],Table1[Cfm/ft2])</f>
        <v>0.06</v>
      </c>
      <c r="E35" s="39"/>
      <c r="F35" s="39"/>
      <c r="G35" s="47">
        <f t="shared" si="0"/>
        <v>0</v>
      </c>
      <c r="H35" s="50">
        <f t="shared" si="1"/>
        <v>0</v>
      </c>
    </row>
    <row r="36" spans="1:8" ht="18.75" x14ac:dyDescent="0.3">
      <c r="A36" s="37" t="s">
        <v>22</v>
      </c>
      <c r="B36" s="38" t="s">
        <v>53</v>
      </c>
      <c r="C36" s="47">
        <f>_xlfn.XLOOKUP(B36,Table1[Area],Table1[Cfm/person])</f>
        <v>5</v>
      </c>
      <c r="D36" s="47">
        <f>_xlfn.XLOOKUP(B36,Table1[Area],Table1[Cfm/ft2])</f>
        <v>0.06</v>
      </c>
      <c r="E36" s="39"/>
      <c r="F36" s="39"/>
      <c r="G36" s="47">
        <f t="shared" si="0"/>
        <v>0</v>
      </c>
      <c r="H36" s="50">
        <f t="shared" si="1"/>
        <v>0</v>
      </c>
    </row>
    <row r="37" spans="1:8" ht="18.75" x14ac:dyDescent="0.3">
      <c r="A37" s="37" t="s">
        <v>23</v>
      </c>
      <c r="B37" s="38" t="s">
        <v>53</v>
      </c>
      <c r="C37" s="47">
        <f>_xlfn.XLOOKUP(B37,Table1[Area],Table1[Cfm/person])</f>
        <v>5</v>
      </c>
      <c r="D37" s="47">
        <f>_xlfn.XLOOKUP(B37,Table1[Area],Table1[Cfm/ft2])</f>
        <v>0.06</v>
      </c>
      <c r="E37" s="39"/>
      <c r="F37" s="39"/>
      <c r="G37" s="47">
        <f t="shared" si="0"/>
        <v>0</v>
      </c>
      <c r="H37" s="50">
        <f t="shared" si="1"/>
        <v>0</v>
      </c>
    </row>
    <row r="38" spans="1:8" ht="18.75" x14ac:dyDescent="0.3">
      <c r="A38" s="37" t="s">
        <v>24</v>
      </c>
      <c r="B38" s="38" t="s">
        <v>53</v>
      </c>
      <c r="C38" s="47">
        <f>_xlfn.XLOOKUP(B38,Table1[Area],Table1[Cfm/person])</f>
        <v>5</v>
      </c>
      <c r="D38" s="47">
        <f>_xlfn.XLOOKUP(B38,Table1[Area],Table1[Cfm/ft2])</f>
        <v>0.06</v>
      </c>
      <c r="E38" s="39"/>
      <c r="F38" s="39"/>
      <c r="G38" s="47">
        <f t="shared" si="0"/>
        <v>0</v>
      </c>
      <c r="H38" s="50">
        <f t="shared" si="1"/>
        <v>0</v>
      </c>
    </row>
    <row r="39" spans="1:8" ht="18.75" x14ac:dyDescent="0.3">
      <c r="A39" s="37" t="s">
        <v>25</v>
      </c>
      <c r="B39" s="38" t="s">
        <v>53</v>
      </c>
      <c r="C39" s="47">
        <f>_xlfn.XLOOKUP(B39,Table1[Area],Table1[Cfm/person])</f>
        <v>5</v>
      </c>
      <c r="D39" s="47">
        <f>_xlfn.XLOOKUP(B39,Table1[Area],Table1[Cfm/ft2])</f>
        <v>0.06</v>
      </c>
      <c r="E39" s="39"/>
      <c r="F39" s="39"/>
      <c r="G39" s="47">
        <f t="shared" si="0"/>
        <v>0</v>
      </c>
      <c r="H39" s="50">
        <f t="shared" si="1"/>
        <v>0</v>
      </c>
    </row>
    <row r="40" spans="1:8" ht="19.5" thickBot="1" x14ac:dyDescent="0.35">
      <c r="A40" s="40" t="s">
        <v>31</v>
      </c>
      <c r="B40" s="41"/>
      <c r="C40" s="48">
        <f t="shared" ref="C40:H40" si="2">SUM(C26:C39)</f>
        <v>82.5</v>
      </c>
      <c r="D40" s="48">
        <f t="shared" si="2"/>
        <v>0.91600000000000037</v>
      </c>
      <c r="E40" s="42">
        <f t="shared" si="2"/>
        <v>1575</v>
      </c>
      <c r="F40" s="42">
        <f t="shared" si="2"/>
        <v>79</v>
      </c>
      <c r="G40" s="48">
        <f t="shared" si="2"/>
        <v>662.1</v>
      </c>
      <c r="H40" s="51">
        <f t="shared" si="2"/>
        <v>1</v>
      </c>
    </row>
    <row r="41" spans="1:8" ht="15.75" thickTop="1" x14ac:dyDescent="0.25"/>
  </sheetData>
  <sheetProtection algorithmName="SHA-512" hashValue="qrW6Posjaa64+vRX5ikT4Z2CzEmRiPo1+DHRE9cEd8MbiM9/ExVjjdgCM5TdEEHs3RI0dXbGtoKa8rKKTLrJhw==" saltValue="TdIlhk8IbLRN6P2CtPhQlg==" spinCount="100000" sheet="1" objects="1" scenarios="1"/>
  <mergeCells count="24">
    <mergeCell ref="A16:B16"/>
    <mergeCell ref="A17:B17"/>
    <mergeCell ref="A24:H24"/>
    <mergeCell ref="A18:B18"/>
    <mergeCell ref="A19:B19"/>
    <mergeCell ref="A20:B20"/>
    <mergeCell ref="A21:B21"/>
    <mergeCell ref="A22:B22"/>
    <mergeCell ref="A23:B23"/>
    <mergeCell ref="A1:H1"/>
    <mergeCell ref="A2:H2"/>
    <mergeCell ref="A4:H4"/>
    <mergeCell ref="A15:H15"/>
    <mergeCell ref="C14:D1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honeticPr fontId="7" type="noConversion"/>
  <pageMargins left="0.7" right="0.7" top="0.75" bottom="0.75" header="0.3" footer="0.3"/>
  <pageSetup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3797FE4-44D9-4829-AC61-5A1C17F3AC18}">
          <x14:formula1>
            <xm:f>'62.1-2025'!$A$11:$A$23</xm:f>
          </x14:formula1>
          <xm:sqref>C5 B26:B39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33958-79A5-4E8A-8B68-07AFD1FFC6B8}">
  <dimension ref="A1:U23"/>
  <sheetViews>
    <sheetView showGridLines="0" workbookViewId="0">
      <selection activeCell="I14" sqref="I14"/>
    </sheetView>
  </sheetViews>
  <sheetFormatPr defaultRowHeight="15" x14ac:dyDescent="0.25"/>
  <cols>
    <col min="1" max="1" width="49.85546875" customWidth="1"/>
    <col min="2" max="2" width="15.7109375" customWidth="1"/>
    <col min="3" max="3" width="13.28515625" customWidth="1"/>
    <col min="4" max="5" width="10.28515625" customWidth="1"/>
    <col min="6" max="6" width="10.85546875" customWidth="1"/>
  </cols>
  <sheetData>
    <row r="1" spans="1:21" ht="27.75" thickTop="1" thickBot="1" x14ac:dyDescent="0.45">
      <c r="A1" s="85" t="s">
        <v>32</v>
      </c>
      <c r="B1" s="86"/>
      <c r="C1" s="86"/>
      <c r="D1" s="86"/>
      <c r="E1" s="86"/>
      <c r="F1" s="87"/>
    </row>
    <row r="2" spans="1:21" ht="31.9" customHeight="1" thickTop="1" x14ac:dyDescent="0.25">
      <c r="A2" s="88" t="s">
        <v>37</v>
      </c>
      <c r="B2" s="89"/>
      <c r="C2" s="89"/>
      <c r="D2" s="89"/>
      <c r="E2" s="89"/>
      <c r="F2" s="90"/>
      <c r="H2" s="1"/>
      <c r="I2" s="1"/>
    </row>
    <row r="3" spans="1:21" ht="15.75" x14ac:dyDescent="0.25">
      <c r="A3" s="91" t="s">
        <v>34</v>
      </c>
      <c r="B3" s="92"/>
      <c r="C3" s="92"/>
      <c r="D3" s="92"/>
      <c r="E3" s="92"/>
      <c r="F3" s="93"/>
    </row>
    <row r="4" spans="1:21" ht="15.75" x14ac:dyDescent="0.25">
      <c r="A4" s="94" t="s">
        <v>35</v>
      </c>
      <c r="B4" s="95"/>
      <c r="C4" s="95"/>
      <c r="D4" s="95"/>
      <c r="E4" s="95"/>
      <c r="F4" s="96"/>
    </row>
    <row r="5" spans="1:21" x14ac:dyDescent="0.25">
      <c r="A5" s="82" t="s">
        <v>36</v>
      </c>
      <c r="B5" s="83"/>
      <c r="C5" s="83"/>
      <c r="D5" s="83"/>
      <c r="E5" s="83"/>
      <c r="F5" s="84"/>
    </row>
    <row r="6" spans="1:21" x14ac:dyDescent="0.25">
      <c r="A6" s="82" t="s">
        <v>38</v>
      </c>
      <c r="B6" s="83"/>
      <c r="C6" s="83"/>
      <c r="D6" s="83"/>
      <c r="E6" s="83"/>
      <c r="F6" s="84"/>
    </row>
    <row r="7" spans="1:21" x14ac:dyDescent="0.25">
      <c r="A7" s="82" t="s">
        <v>39</v>
      </c>
      <c r="B7" s="83"/>
      <c r="C7" s="83"/>
      <c r="D7" s="83"/>
      <c r="E7" s="83"/>
      <c r="F7" s="84"/>
    </row>
    <row r="8" spans="1:21" ht="16.149999999999999" customHeight="1" x14ac:dyDescent="0.25">
      <c r="A8" s="82" t="s">
        <v>40</v>
      </c>
      <c r="B8" s="83"/>
      <c r="C8" s="83"/>
      <c r="D8" s="83"/>
      <c r="E8" s="83"/>
      <c r="F8" s="84"/>
      <c r="K8" s="17"/>
      <c r="P8" s="1"/>
      <c r="Q8" s="1"/>
      <c r="R8" s="1"/>
      <c r="S8" s="1"/>
      <c r="T8" s="1"/>
      <c r="U8" s="1"/>
    </row>
    <row r="9" spans="1:21" x14ac:dyDescent="0.25">
      <c r="A9" s="4"/>
      <c r="B9" s="3"/>
      <c r="C9" s="3"/>
      <c r="D9" s="3"/>
      <c r="E9" s="3"/>
      <c r="F9" s="5"/>
    </row>
    <row r="10" spans="1:21" ht="18.75" x14ac:dyDescent="0.3">
      <c r="A10" s="11" t="s">
        <v>41</v>
      </c>
      <c r="B10" s="16" t="s">
        <v>42</v>
      </c>
      <c r="C10" s="11" t="s">
        <v>43</v>
      </c>
      <c r="D10" s="14" t="s">
        <v>61</v>
      </c>
      <c r="E10" s="14" t="s">
        <v>62</v>
      </c>
      <c r="F10" s="14" t="s">
        <v>63</v>
      </c>
      <c r="G10" s="2"/>
    </row>
    <row r="11" spans="1:21" ht="19.5" thickBot="1" x14ac:dyDescent="0.35">
      <c r="A11" s="12"/>
      <c r="B11" s="15"/>
      <c r="C11" s="13"/>
      <c r="D11" s="10"/>
      <c r="E11" s="10"/>
      <c r="F11" s="10"/>
    </row>
    <row r="12" spans="1:21" ht="19.5" thickTop="1" x14ac:dyDescent="0.3">
      <c r="A12" s="8" t="s">
        <v>44</v>
      </c>
      <c r="B12" s="6">
        <v>10</v>
      </c>
      <c r="C12" s="6">
        <v>0.12</v>
      </c>
      <c r="D12" s="3"/>
      <c r="E12" s="3"/>
      <c r="F12" s="3"/>
    </row>
    <row r="13" spans="1:21" ht="18.75" x14ac:dyDescent="0.3">
      <c r="A13" s="8" t="s">
        <v>45</v>
      </c>
      <c r="B13" s="6">
        <v>10</v>
      </c>
      <c r="C13" s="6">
        <v>0.12</v>
      </c>
      <c r="D13" s="3"/>
      <c r="E13" s="3"/>
      <c r="F13" s="3"/>
    </row>
    <row r="14" spans="1:21" ht="18.75" x14ac:dyDescent="0.3">
      <c r="A14" s="8" t="s">
        <v>46</v>
      </c>
      <c r="B14" s="7">
        <v>10</v>
      </c>
      <c r="C14" s="7">
        <v>0.12</v>
      </c>
    </row>
    <row r="15" spans="1:21" ht="18.75" x14ac:dyDescent="0.3">
      <c r="A15" s="8" t="s">
        <v>47</v>
      </c>
      <c r="B15" s="6">
        <v>7.5</v>
      </c>
      <c r="C15" s="6">
        <v>1.6E-2</v>
      </c>
    </row>
    <row r="16" spans="1:21" ht="18.75" x14ac:dyDescent="0.3">
      <c r="A16" s="8" t="s">
        <v>48</v>
      </c>
      <c r="B16" s="6">
        <v>5</v>
      </c>
      <c r="C16" s="6">
        <v>0.06</v>
      </c>
    </row>
    <row r="17" spans="1:3" ht="18.75" x14ac:dyDescent="0.3">
      <c r="A17" s="8" t="s">
        <v>49</v>
      </c>
      <c r="B17" s="6">
        <v>5</v>
      </c>
      <c r="C17" s="6">
        <v>0.06</v>
      </c>
    </row>
    <row r="18" spans="1:3" ht="18.75" x14ac:dyDescent="0.3">
      <c r="A18" s="9" t="s">
        <v>54</v>
      </c>
      <c r="B18" s="6">
        <v>5</v>
      </c>
      <c r="C18" s="6">
        <v>0.06</v>
      </c>
    </row>
    <row r="19" spans="1:3" ht="18.75" x14ac:dyDescent="0.3">
      <c r="A19" s="9" t="s">
        <v>50</v>
      </c>
      <c r="B19" s="6">
        <v>5</v>
      </c>
      <c r="C19" s="6">
        <v>0.06</v>
      </c>
    </row>
    <row r="20" spans="1:3" ht="18.75" x14ac:dyDescent="0.3">
      <c r="A20" s="9" t="s">
        <v>53</v>
      </c>
      <c r="B20" s="6">
        <v>5</v>
      </c>
      <c r="C20" s="6">
        <v>0.06</v>
      </c>
    </row>
    <row r="21" spans="1:3" ht="18.75" x14ac:dyDescent="0.3">
      <c r="A21" s="9" t="s">
        <v>51</v>
      </c>
      <c r="B21" s="6">
        <v>5</v>
      </c>
      <c r="C21" s="6">
        <v>0.06</v>
      </c>
    </row>
    <row r="22" spans="1:3" ht="18.75" x14ac:dyDescent="0.3">
      <c r="A22" s="9" t="s">
        <v>52</v>
      </c>
      <c r="B22" s="6">
        <v>5</v>
      </c>
      <c r="C22" s="6">
        <v>0.06</v>
      </c>
    </row>
    <row r="23" spans="1:3" ht="18.75" x14ac:dyDescent="0.3">
      <c r="A23" s="9" t="s">
        <v>55</v>
      </c>
      <c r="B23" s="6">
        <v>5</v>
      </c>
      <c r="C23" s="6">
        <v>0.12</v>
      </c>
    </row>
  </sheetData>
  <mergeCells count="8">
    <mergeCell ref="A8:F8"/>
    <mergeCell ref="A6:F6"/>
    <mergeCell ref="A7:F7"/>
    <mergeCell ref="A1:F1"/>
    <mergeCell ref="A2:F2"/>
    <mergeCell ref="A3:F3"/>
    <mergeCell ref="A4:F4"/>
    <mergeCell ref="A5:F5"/>
  </mergeCells>
  <phoneticPr fontId="7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62.1-2025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Masood Ahmed</dc:creator>
  <cp:lastModifiedBy>Masood Ahmed</cp:lastModifiedBy>
  <cp:lastPrinted>2026-10-02T15:40:38Z</cp:lastPrinted>
  <dcterms:created xsi:type="dcterms:W3CDTF">2026-04-29T13:53:06Z</dcterms:created>
  <dcterms:modified xsi:type="dcterms:W3CDTF">2026-10-02T15:59:53Z</dcterms:modified>
</cp:coreProperties>
</file>